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blo\Documents\Profesional\DeSIRA\DeSIRA M&amp;E\Informe final\"/>
    </mc:Choice>
  </mc:AlternateContent>
  <xr:revisionPtr revIDLastSave="0" documentId="13_ncr:1_{0A59B175-92DE-4C7D-AD7D-CE96021259EF}" xr6:coauthVersionLast="47" xr6:coauthVersionMax="47" xr10:uidLastSave="{00000000-0000-0000-0000-000000000000}"/>
  <bookViews>
    <workbookView xWindow="28680" yWindow="-120" windowWidth="29040" windowHeight="16440" xr2:uid="{12E8F9C4-E739-4103-9CA2-1FB5C403904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6" i="1"/>
  <c r="A5" i="1"/>
  <c r="A4" i="1"/>
  <c r="N7" i="1"/>
  <c r="O7" i="1"/>
  <c r="N8" i="1"/>
  <c r="O8" i="1"/>
  <c r="N9" i="1"/>
  <c r="O9" i="1"/>
  <c r="N10" i="1"/>
  <c r="O10" i="1"/>
  <c r="N11" i="1"/>
  <c r="O11" i="1"/>
  <c r="M12" i="1"/>
  <c r="N23" i="1"/>
  <c r="O23" i="1"/>
  <c r="N24" i="1"/>
  <c r="O24" i="1"/>
  <c r="N25" i="1"/>
  <c r="O25" i="1"/>
  <c r="O28" i="1" s="1"/>
  <c r="N26" i="1"/>
  <c r="O26" i="1"/>
  <c r="N27" i="1"/>
  <c r="O27" i="1"/>
  <c r="M28" i="1"/>
  <c r="K28" i="1"/>
  <c r="J26" i="1"/>
  <c r="J25" i="1"/>
  <c r="J24" i="1"/>
  <c r="K12" i="1"/>
  <c r="J12" i="1"/>
  <c r="E4" i="1" s="1"/>
  <c r="E5" i="1" s="1"/>
  <c r="N12" i="1" l="1"/>
  <c r="G4" i="1"/>
  <c r="O12" i="1"/>
  <c r="N28" i="1"/>
  <c r="J28" i="1"/>
  <c r="H4" i="1" l="1"/>
  <c r="G5" i="1"/>
  <c r="H5" i="1" s="1"/>
  <c r="E3" i="1"/>
  <c r="G3" i="1"/>
  <c r="H3" i="1" s="1"/>
  <c r="H6" i="1" s="1"/>
  <c r="G6" i="1" s="1"/>
  <c r="G7" i="1" s="1"/>
  <c r="F5" i="1"/>
  <c r="F4" i="1"/>
  <c r="F3" i="1"/>
  <c r="C6" i="1"/>
  <c r="D7" i="1" l="1"/>
  <c r="H7" i="1" s="1"/>
  <c r="A7" i="1"/>
  <c r="F6" i="1"/>
  <c r="E6" i="1" s="1"/>
  <c r="E7" i="1" s="1"/>
  <c r="F7" i="1" s="1"/>
</calcChain>
</file>

<file path=xl/sharedStrings.xml><?xml version="1.0" encoding="utf-8"?>
<sst xmlns="http://schemas.openxmlformats.org/spreadsheetml/2006/main" count="41" uniqueCount="29">
  <si>
    <t>HHs recensés</t>
  </si>
  <si>
    <t>Pessõas</t>
  </si>
  <si>
    <t>Cacheu</t>
  </si>
  <si>
    <t>Oio</t>
  </si>
  <si>
    <t>Tombali</t>
  </si>
  <si>
    <t>TOTAL pop. Région estimée</t>
  </si>
  <si>
    <t>TOTAL pop. recensée</t>
  </si>
  <si>
    <t>A.Balantas</t>
  </si>
  <si>
    <t>Age Pyramid of the studied population in Tombali region</t>
  </si>
  <si>
    <t>Grupos Pop</t>
  </si>
  <si>
    <t>Homens e Mulheres</t>
  </si>
  <si>
    <t>Num Homens</t>
  </si>
  <si>
    <t>Num Mulheres</t>
  </si>
  <si>
    <t>Men</t>
  </si>
  <si>
    <t>Women</t>
  </si>
  <si>
    <t>Children (&lt;11 y.o.)</t>
  </si>
  <si>
    <t>Youth</t>
  </si>
  <si>
    <t>Adults (25-64 y.o.)</t>
  </si>
  <si>
    <t>Active elders (&gt;65 y.o.)</t>
  </si>
  <si>
    <t>Dependent elders</t>
  </si>
  <si>
    <t>Total</t>
  </si>
  <si>
    <t>B.Felupe</t>
  </si>
  <si>
    <t>Age Pyramid of the studied Felupe population</t>
  </si>
  <si>
    <t>Proportion Active men</t>
  </si>
  <si>
    <t>Proportion hommes actifs agricoles ds pop</t>
  </si>
  <si>
    <t>Proportion femmes actifs agricoles ds pop</t>
  </si>
  <si>
    <t>Nbre hommes actifs agricoles</t>
  </si>
  <si>
    <t>Nbre femmes actifs agricoles</t>
  </si>
  <si>
    <t>Surfaces (hectares)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</si>
</sst>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9" fontId="0" fillId="0" borderId="0" xfId="0" applyNumberFormat="1"/>
    <xf numFmtId="0" fontId="0" fillId="0" borderId="0" xfId="0" applyAlignment="1">
      <alignment horizontal="center" vertical="center" wrapText="1"/>
    </xf>
    <xf numFmtId="9" fontId="0" fillId="0" borderId="0" xfId="1" applyFont="1"/>
    <xf numFmtId="0" fontId="4" fillId="0" borderId="0" xfId="0" applyFont="1"/>
    <xf numFmtId="0" fontId="5" fillId="0" borderId="0" xfId="0" applyFont="1"/>
    <xf numFmtId="0" fontId="5" fillId="4" borderId="7" xfId="0" applyFont="1" applyFill="1" applyBorder="1"/>
    <xf numFmtId="0" fontId="5" fillId="0" borderId="8" xfId="0" applyFont="1" applyBorder="1"/>
    <xf numFmtId="9" fontId="5" fillId="0" borderId="8" xfId="1" applyFont="1" applyBorder="1"/>
    <xf numFmtId="10" fontId="5" fillId="0" borderId="9" xfId="0" applyNumberFormat="1" applyFont="1" applyBorder="1"/>
    <xf numFmtId="0" fontId="5" fillId="4" borderId="10" xfId="0" applyFont="1" applyFill="1" applyBorder="1"/>
    <xf numFmtId="0" fontId="5" fillId="0" borderId="11" xfId="0" applyFont="1" applyBorder="1"/>
    <xf numFmtId="10" fontId="5" fillId="0" borderId="11" xfId="0" applyNumberFormat="1" applyFont="1" applyBorder="1"/>
    <xf numFmtId="10" fontId="5" fillId="0" borderId="12" xfId="0" applyNumberFormat="1" applyFont="1" applyBorder="1"/>
    <xf numFmtId="0" fontId="2" fillId="0" borderId="0" xfId="0" applyFont="1"/>
    <xf numFmtId="10" fontId="2" fillId="0" borderId="0" xfId="0" applyNumberFormat="1" applyFont="1"/>
    <xf numFmtId="0" fontId="3" fillId="0" borderId="0" xfId="0" applyFont="1"/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4" borderId="7" xfId="0" applyFill="1" applyBorder="1"/>
    <xf numFmtId="0" fontId="0" fillId="0" borderId="8" xfId="0" applyBorder="1"/>
    <xf numFmtId="9" fontId="0" fillId="0" borderId="8" xfId="1" applyFont="1" applyBorder="1"/>
    <xf numFmtId="10" fontId="0" fillId="0" borderId="9" xfId="0" applyNumberFormat="1" applyBorder="1"/>
    <xf numFmtId="0" fontId="0" fillId="4" borderId="10" xfId="0" applyFill="1" applyBorder="1"/>
    <xf numFmtId="0" fontId="0" fillId="0" borderId="11" xfId="0" applyBorder="1"/>
    <xf numFmtId="10" fontId="0" fillId="0" borderId="11" xfId="0" applyNumberFormat="1" applyBorder="1"/>
    <xf numFmtId="10" fontId="0" fillId="0" borderId="12" xfId="0" applyNumberFormat="1" applyBorder="1"/>
    <xf numFmtId="0" fontId="4" fillId="3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07C87-4D0D-4C43-917E-56FFE924AAA2}">
  <dimension ref="A2:O28"/>
  <sheetViews>
    <sheetView tabSelected="1" workbookViewId="0">
      <selection activeCell="B22" sqref="B22"/>
    </sheetView>
  </sheetViews>
  <sheetFormatPr baseColWidth="10" defaultRowHeight="14.5" x14ac:dyDescent="0.35"/>
  <cols>
    <col min="1" max="1" width="10.90625" customWidth="1"/>
    <col min="2" max="2" width="27.26953125" customWidth="1"/>
    <col min="3" max="3" width="16.08984375" customWidth="1"/>
    <col min="4" max="4" width="10.90625" customWidth="1"/>
    <col min="5" max="5" width="15.453125" customWidth="1"/>
    <col min="7" max="7" width="16.08984375" customWidth="1"/>
    <col min="8" max="8" width="18.81640625" customWidth="1"/>
    <col min="14" max="14" width="23.90625" customWidth="1"/>
    <col min="15" max="15" width="31.08984375" customWidth="1"/>
  </cols>
  <sheetData>
    <row r="2" spans="1:15" s="5" customFormat="1" ht="58" x14ac:dyDescent="0.35">
      <c r="A2" s="5" t="s">
        <v>28</v>
      </c>
      <c r="C2" s="5" t="s">
        <v>0</v>
      </c>
      <c r="D2" s="5" t="s">
        <v>1</v>
      </c>
      <c r="E2" s="5" t="s">
        <v>24</v>
      </c>
      <c r="F2" s="5" t="s">
        <v>26</v>
      </c>
      <c r="G2" s="5" t="s">
        <v>25</v>
      </c>
      <c r="H2" s="5" t="s">
        <v>27</v>
      </c>
      <c r="I2" s="7" t="s">
        <v>7</v>
      </c>
      <c r="J2" s="8"/>
      <c r="K2" s="8"/>
      <c r="L2" s="8"/>
      <c r="M2" s="8"/>
      <c r="N2" s="8"/>
      <c r="O2" s="8"/>
    </row>
    <row r="3" spans="1:15" x14ac:dyDescent="0.35">
      <c r="A3" s="1">
        <f>C3*2.11</f>
        <v>590.79999999999995</v>
      </c>
      <c r="B3" t="s">
        <v>2</v>
      </c>
      <c r="C3" s="2">
        <v>280</v>
      </c>
      <c r="D3" s="2">
        <v>1394</v>
      </c>
      <c r="E3" s="4">
        <f>(K24+K25+K26)/J28</f>
        <v>0.3299928418038654</v>
      </c>
      <c r="F3" s="1">
        <f>D3*E3</f>
        <v>460.01002147458837</v>
      </c>
      <c r="G3" s="6">
        <f>(M24+M25+M26)/J28</f>
        <v>0.29205440229062274</v>
      </c>
      <c r="H3" s="1">
        <f>D3*G3</f>
        <v>407.12383679312808</v>
      </c>
      <c r="I3" s="8"/>
      <c r="J3" s="8"/>
      <c r="K3" s="8"/>
      <c r="L3" s="8"/>
      <c r="M3" s="8"/>
      <c r="N3" s="8"/>
      <c r="O3" s="8"/>
    </row>
    <row r="4" spans="1:15" ht="14.5" customHeight="1" thickBot="1" x14ac:dyDescent="0.4">
      <c r="A4" s="1">
        <f>C4*2.01</f>
        <v>528.63</v>
      </c>
      <c r="B4" t="s">
        <v>3</v>
      </c>
      <c r="C4" s="2">
        <v>263</v>
      </c>
      <c r="D4" s="2">
        <v>2425</v>
      </c>
      <c r="E4" s="4">
        <f>(K8+K9+K10)/J12</f>
        <v>0.27225519287833827</v>
      </c>
      <c r="F4" s="1">
        <f t="shared" ref="F4:F5" si="0">D4*E4</f>
        <v>660.21884272997033</v>
      </c>
      <c r="G4" s="6">
        <f>(M8+M9+M10)/J12</f>
        <v>0.3281404549950544</v>
      </c>
      <c r="H4" s="1">
        <f t="shared" ref="H4:H5" si="1">D4*G4</f>
        <v>795.74060336300693</v>
      </c>
      <c r="I4" s="8"/>
      <c r="J4" s="8"/>
      <c r="K4" s="8"/>
      <c r="L4" s="8"/>
      <c r="M4" s="8"/>
      <c r="N4" s="8"/>
      <c r="O4" s="8"/>
    </row>
    <row r="5" spans="1:15" ht="15" thickBot="1" x14ac:dyDescent="0.4">
      <c r="A5" s="1">
        <f>C5*2.85</f>
        <v>621.30000000000007</v>
      </c>
      <c r="B5" t="s">
        <v>4</v>
      </c>
      <c r="C5" s="2">
        <v>218</v>
      </c>
      <c r="D5" s="2">
        <v>2067</v>
      </c>
      <c r="E5" s="4">
        <f>E4</f>
        <v>0.27225519287833827</v>
      </c>
      <c r="F5" s="1">
        <f t="shared" si="0"/>
        <v>562.75148367952522</v>
      </c>
      <c r="G5" s="6">
        <f>G4</f>
        <v>0.3281404549950544</v>
      </c>
      <c r="H5" s="1">
        <f t="shared" si="1"/>
        <v>678.26632047477744</v>
      </c>
      <c r="I5" s="34" t="s">
        <v>8</v>
      </c>
      <c r="J5" s="35"/>
      <c r="K5" s="35"/>
      <c r="L5" s="35"/>
      <c r="M5" s="35"/>
      <c r="N5" s="35"/>
      <c r="O5" s="36"/>
    </row>
    <row r="6" spans="1:15" ht="29" x14ac:dyDescent="0.35">
      <c r="A6" s="1">
        <f>SUM(A3:A5)</f>
        <v>1740.73</v>
      </c>
      <c r="B6" t="s">
        <v>6</v>
      </c>
      <c r="C6" s="2">
        <f>SUM(C3:C5)</f>
        <v>761</v>
      </c>
      <c r="D6" s="2">
        <v>5886</v>
      </c>
      <c r="E6" s="6">
        <f>F6/D6</f>
        <v>0.28592938292288211</v>
      </c>
      <c r="F6" s="1">
        <f>SUM(F3:F5)</f>
        <v>1682.980347884084</v>
      </c>
      <c r="G6" s="6">
        <f>H6/D6</f>
        <v>0.31959408097704933</v>
      </c>
      <c r="H6" s="1">
        <f>SUM(H3:H5)</f>
        <v>1881.1307606309124</v>
      </c>
      <c r="I6" s="31" t="s">
        <v>9</v>
      </c>
      <c r="J6" s="32" t="s">
        <v>10</v>
      </c>
      <c r="K6" s="32" t="s">
        <v>11</v>
      </c>
      <c r="L6" s="32" t="s">
        <v>23</v>
      </c>
      <c r="M6" s="32" t="s">
        <v>12</v>
      </c>
      <c r="N6" s="32" t="s">
        <v>13</v>
      </c>
      <c r="O6" s="33" t="s">
        <v>14</v>
      </c>
    </row>
    <row r="7" spans="1:15" x14ac:dyDescent="0.35">
      <c r="A7" s="1">
        <f>A6/C6*C7</f>
        <v>1864.2509198423127</v>
      </c>
      <c r="B7" t="s">
        <v>5</v>
      </c>
      <c r="C7" s="2">
        <v>815</v>
      </c>
      <c r="D7" s="3">
        <f>C7*D6/C6</f>
        <v>6303.666228646518</v>
      </c>
      <c r="E7" s="4">
        <f>E6</f>
        <v>0.28592938292288211</v>
      </c>
      <c r="F7" s="1">
        <f>D7*E7</f>
        <v>1802.4033949087104</v>
      </c>
      <c r="G7" s="4">
        <f>G6</f>
        <v>0.31959408097704933</v>
      </c>
      <c r="H7" s="1">
        <f>D7*G7</f>
        <v>2014.6144151303465</v>
      </c>
      <c r="I7" s="9" t="s">
        <v>15</v>
      </c>
      <c r="J7" s="10">
        <v>1503</v>
      </c>
      <c r="K7" s="10">
        <v>782</v>
      </c>
      <c r="L7" s="10"/>
      <c r="M7" s="10">
        <v>721</v>
      </c>
      <c r="N7" s="11" t="e">
        <f>K7/$C$33*-1</f>
        <v>#DIV/0!</v>
      </c>
      <c r="O7" s="12" t="e">
        <f>M7/$D$33</f>
        <v>#DIV/0!</v>
      </c>
    </row>
    <row r="8" spans="1:15" x14ac:dyDescent="0.35">
      <c r="I8" s="9" t="s">
        <v>16</v>
      </c>
      <c r="J8" s="10">
        <v>1108</v>
      </c>
      <c r="K8" s="10">
        <v>623</v>
      </c>
      <c r="L8" s="10"/>
      <c r="M8" s="10">
        <v>485</v>
      </c>
      <c r="N8" s="11" t="e">
        <f t="shared" ref="N8:N11" si="2">K8/$C$33*-1</f>
        <v>#DIV/0!</v>
      </c>
      <c r="O8" s="12" t="e">
        <f t="shared" ref="O8:O11" si="3">M8/$D$33</f>
        <v>#DIV/0!</v>
      </c>
    </row>
    <row r="9" spans="1:15" x14ac:dyDescent="0.35">
      <c r="I9" s="9" t="s">
        <v>17</v>
      </c>
      <c r="J9" s="10">
        <v>1088</v>
      </c>
      <c r="K9" s="10">
        <v>416</v>
      </c>
      <c r="L9" s="10"/>
      <c r="M9" s="10">
        <v>672</v>
      </c>
      <c r="N9" s="11" t="e">
        <f t="shared" si="2"/>
        <v>#DIV/0!</v>
      </c>
      <c r="O9" s="12" t="e">
        <f t="shared" si="3"/>
        <v>#DIV/0!</v>
      </c>
    </row>
    <row r="10" spans="1:15" x14ac:dyDescent="0.35">
      <c r="I10" s="9" t="s">
        <v>18</v>
      </c>
      <c r="J10" s="10">
        <v>232</v>
      </c>
      <c r="K10" s="10">
        <v>62</v>
      </c>
      <c r="L10" s="10"/>
      <c r="M10" s="10">
        <v>170</v>
      </c>
      <c r="N10" s="11" t="e">
        <f t="shared" si="2"/>
        <v>#DIV/0!</v>
      </c>
      <c r="O10" s="12" t="e">
        <f t="shared" si="3"/>
        <v>#DIV/0!</v>
      </c>
    </row>
    <row r="11" spans="1:15" x14ac:dyDescent="0.35">
      <c r="I11" s="9" t="s">
        <v>19</v>
      </c>
      <c r="J11" s="10">
        <v>113</v>
      </c>
      <c r="K11" s="10">
        <v>37</v>
      </c>
      <c r="L11" s="10"/>
      <c r="M11" s="10">
        <v>76</v>
      </c>
      <c r="N11" s="11" t="e">
        <f t="shared" si="2"/>
        <v>#DIV/0!</v>
      </c>
      <c r="O11" s="12" t="e">
        <f t="shared" si="3"/>
        <v>#DIV/0!</v>
      </c>
    </row>
    <row r="12" spans="1:15" ht="15" thickBot="1" x14ac:dyDescent="0.4">
      <c r="I12" s="13" t="s">
        <v>20</v>
      </c>
      <c r="J12" s="14">
        <f>J7+J8+J9+J10+J11</f>
        <v>4044</v>
      </c>
      <c r="K12" s="14">
        <f t="shared" ref="K12:O12" si="4">K7+K8+K9+K10+K11</f>
        <v>1920</v>
      </c>
      <c r="L12" s="14"/>
      <c r="M12" s="14">
        <f t="shared" si="4"/>
        <v>2124</v>
      </c>
      <c r="N12" s="15" t="e">
        <f t="shared" si="4"/>
        <v>#DIV/0!</v>
      </c>
      <c r="O12" s="16" t="e">
        <f t="shared" si="4"/>
        <v>#DIV/0!</v>
      </c>
    </row>
    <row r="13" spans="1:15" x14ac:dyDescent="0.35">
      <c r="I13" s="17"/>
      <c r="J13" s="17"/>
      <c r="K13" s="17"/>
      <c r="L13" s="17"/>
      <c r="M13" s="17"/>
      <c r="N13" s="18"/>
      <c r="O13" s="18"/>
    </row>
    <row r="14" spans="1:15" x14ac:dyDescent="0.35">
      <c r="I14" s="17"/>
      <c r="J14" s="17"/>
      <c r="K14" s="17"/>
      <c r="L14" s="17"/>
      <c r="M14" s="17"/>
      <c r="N14" s="18"/>
      <c r="O14" s="18"/>
    </row>
    <row r="15" spans="1:15" x14ac:dyDescent="0.35">
      <c r="I15" s="17"/>
      <c r="J15" s="17"/>
      <c r="K15" s="17"/>
      <c r="L15" s="17"/>
      <c r="M15" s="17"/>
      <c r="N15" s="17"/>
      <c r="O15" s="17"/>
    </row>
    <row r="16" spans="1:15" x14ac:dyDescent="0.35">
      <c r="I16" s="17"/>
      <c r="J16" s="17"/>
      <c r="K16" s="17"/>
      <c r="L16" s="17"/>
      <c r="M16" s="17"/>
      <c r="N16" s="17"/>
      <c r="O16" s="17"/>
    </row>
    <row r="17" spans="9:15" x14ac:dyDescent="0.35">
      <c r="I17" s="17"/>
      <c r="J17" s="17"/>
      <c r="K17" s="17"/>
      <c r="L17" s="17"/>
      <c r="M17" s="17"/>
      <c r="N17" s="17"/>
      <c r="O17" s="17"/>
    </row>
    <row r="18" spans="9:15" x14ac:dyDescent="0.35">
      <c r="I18" s="19" t="s">
        <v>21</v>
      </c>
    </row>
    <row r="20" spans="9:15" ht="72.5" customHeight="1" thickBot="1" x14ac:dyDescent="0.4"/>
    <row r="21" spans="9:15" ht="15" customHeight="1" thickBot="1" x14ac:dyDescent="0.4">
      <c r="I21" s="37" t="s">
        <v>22</v>
      </c>
      <c r="J21" s="38"/>
      <c r="K21" s="38"/>
      <c r="L21" s="38"/>
      <c r="M21" s="38"/>
      <c r="N21" s="38"/>
      <c r="O21" s="39"/>
    </row>
    <row r="22" spans="9:15" x14ac:dyDescent="0.35">
      <c r="I22" s="20" t="s">
        <v>9</v>
      </c>
      <c r="J22" s="21" t="s">
        <v>10</v>
      </c>
      <c r="K22" s="21" t="s">
        <v>11</v>
      </c>
      <c r="L22" s="21"/>
      <c r="M22" s="21" t="s">
        <v>12</v>
      </c>
      <c r="N22" s="21" t="s">
        <v>13</v>
      </c>
      <c r="O22" s="22" t="s">
        <v>14</v>
      </c>
    </row>
    <row r="23" spans="9:15" x14ac:dyDescent="0.35">
      <c r="I23" s="23" t="s">
        <v>15</v>
      </c>
      <c r="J23" s="24">
        <v>489</v>
      </c>
      <c r="K23" s="24">
        <v>254</v>
      </c>
      <c r="L23" s="24"/>
      <c r="M23" s="24">
        <v>235</v>
      </c>
      <c r="N23" s="25" t="e">
        <f>K23/$C$49*-1</f>
        <v>#DIV/0!</v>
      </c>
      <c r="O23" s="26" t="e">
        <f>M23/$D$49</f>
        <v>#DIV/0!</v>
      </c>
    </row>
    <row r="24" spans="9:15" x14ac:dyDescent="0.35">
      <c r="I24" s="23" t="s">
        <v>16</v>
      </c>
      <c r="J24" s="24">
        <f>K24+M24</f>
        <v>316</v>
      </c>
      <c r="K24" s="24">
        <v>212</v>
      </c>
      <c r="L24" s="24"/>
      <c r="M24" s="24">
        <v>104</v>
      </c>
      <c r="N24" s="25" t="e">
        <f t="shared" ref="N24:N27" si="5">K24/$C$49*-1</f>
        <v>#DIV/0!</v>
      </c>
      <c r="O24" s="26" t="e">
        <f t="shared" ref="O24:O27" si="6">M24/$D$49</f>
        <v>#DIV/0!</v>
      </c>
    </row>
    <row r="25" spans="9:15" x14ac:dyDescent="0.35">
      <c r="I25" s="23" t="s">
        <v>17</v>
      </c>
      <c r="J25" s="24">
        <f>K25+M25</f>
        <v>358</v>
      </c>
      <c r="K25" s="24">
        <v>174</v>
      </c>
      <c r="L25" s="24"/>
      <c r="M25" s="24">
        <v>184</v>
      </c>
      <c r="N25" s="25" t="e">
        <f t="shared" si="5"/>
        <v>#DIV/0!</v>
      </c>
      <c r="O25" s="26" t="e">
        <f t="shared" si="6"/>
        <v>#DIV/0!</v>
      </c>
    </row>
    <row r="26" spans="9:15" x14ac:dyDescent="0.35">
      <c r="I26" s="23" t="s">
        <v>18</v>
      </c>
      <c r="J26" s="24">
        <f>K26+M26</f>
        <v>195</v>
      </c>
      <c r="K26" s="24">
        <v>75</v>
      </c>
      <c r="L26" s="24"/>
      <c r="M26" s="24">
        <v>120</v>
      </c>
      <c r="N26" s="25" t="e">
        <f t="shared" si="5"/>
        <v>#DIV/0!</v>
      </c>
      <c r="O26" s="26" t="e">
        <f t="shared" si="6"/>
        <v>#DIV/0!</v>
      </c>
    </row>
    <row r="27" spans="9:15" x14ac:dyDescent="0.35">
      <c r="I27" s="23" t="s">
        <v>19</v>
      </c>
      <c r="J27" s="24">
        <v>39</v>
      </c>
      <c r="K27" s="24">
        <v>13</v>
      </c>
      <c r="L27" s="24"/>
      <c r="M27" s="24">
        <v>26</v>
      </c>
      <c r="N27" s="25" t="e">
        <f t="shared" si="5"/>
        <v>#DIV/0!</v>
      </c>
      <c r="O27" s="26" t="e">
        <f t="shared" si="6"/>
        <v>#DIV/0!</v>
      </c>
    </row>
    <row r="28" spans="9:15" ht="15" thickBot="1" x14ac:dyDescent="0.4">
      <c r="I28" s="27" t="s">
        <v>20</v>
      </c>
      <c r="J28" s="28">
        <f>J23+J24+J25+J26+J27</f>
        <v>1397</v>
      </c>
      <c r="K28" s="28">
        <f t="shared" ref="K28:O28" si="7">K23+K24+K25+K26+K27</f>
        <v>728</v>
      </c>
      <c r="L28" s="28"/>
      <c r="M28" s="28">
        <f t="shared" si="7"/>
        <v>669</v>
      </c>
      <c r="N28" s="29" t="e">
        <f t="shared" si="7"/>
        <v>#DIV/0!</v>
      </c>
      <c r="O28" s="30" t="e">
        <f t="shared" si="7"/>
        <v>#DIV/0!</v>
      </c>
    </row>
  </sheetData>
  <mergeCells count="2">
    <mergeCell ref="I5:O5"/>
    <mergeCell ref="I21:O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Leunda Martiarena</dc:creator>
  <cp:lastModifiedBy>Pablo Leunda Martiarena</cp:lastModifiedBy>
  <dcterms:created xsi:type="dcterms:W3CDTF">2025-05-27T11:45:57Z</dcterms:created>
  <dcterms:modified xsi:type="dcterms:W3CDTF">2025-05-27T15:38:27Z</dcterms:modified>
</cp:coreProperties>
</file>